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A20" i="2"/>
  <c r="AA21"/>
  <c r="AA22"/>
  <c r="AA23"/>
  <c r="AA24"/>
  <c r="AA25"/>
  <c r="AA26"/>
  <c r="AA27"/>
  <c r="AA28"/>
  <c r="AA29"/>
  <c r="AA30"/>
  <c r="AA31"/>
  <c r="AA32"/>
  <c r="AA33"/>
  <c r="AA34"/>
  <c r="AA35"/>
  <c r="AA36"/>
  <c r="AA19"/>
  <c r="Z20"/>
  <c r="Z21"/>
  <c r="Z22"/>
  <c r="Z23"/>
  <c r="Z24"/>
  <c r="Z25"/>
  <c r="Z26"/>
  <c r="Z27"/>
  <c r="Z28"/>
  <c r="Z29"/>
  <c r="Z30"/>
  <c r="Z31"/>
  <c r="Z32"/>
  <c r="Z33"/>
  <c r="Z34"/>
  <c r="Z35"/>
  <c r="Z36"/>
  <c r="Z19"/>
  <c r="Y37"/>
  <c r="X37"/>
  <c r="W37"/>
  <c r="V37"/>
  <c r="U37"/>
  <c r="T37"/>
  <c r="S37"/>
  <c r="R37"/>
  <c r="L37"/>
  <c r="K37"/>
  <c r="J37"/>
  <c r="H37"/>
  <c r="G36"/>
  <c r="O36" s="1"/>
  <c r="G35"/>
  <c r="O35" s="1"/>
  <c r="G34"/>
  <c r="O34" s="1"/>
  <c r="G33"/>
  <c r="N33" s="1"/>
  <c r="G32"/>
  <c r="O32" s="1"/>
  <c r="G31"/>
  <c r="N31" s="1"/>
  <c r="G30"/>
  <c r="O30" s="1"/>
  <c r="G29"/>
  <c r="N29" s="1"/>
  <c r="G28"/>
  <c r="O28" s="1"/>
  <c r="G27"/>
  <c r="N27" s="1"/>
  <c r="G26"/>
  <c r="O26" s="1"/>
  <c r="G25"/>
  <c r="N25" s="1"/>
  <c r="G24"/>
  <c r="O24" s="1"/>
  <c r="G23"/>
  <c r="N23" s="1"/>
  <c r="G22"/>
  <c r="O22" s="1"/>
  <c r="G21"/>
  <c r="N21" s="1"/>
  <c r="G20"/>
  <c r="O20" s="1"/>
  <c r="Z37"/>
  <c r="G19"/>
  <c r="N19" s="1"/>
  <c r="L26" i="1"/>
  <c r="I26"/>
  <c r="J25"/>
  <c r="J24"/>
  <c r="N24" s="1"/>
  <c r="B24"/>
  <c r="J23"/>
  <c r="N23" s="1"/>
  <c r="J22"/>
  <c r="N22" s="1"/>
  <c r="B22"/>
  <c r="J21"/>
  <c r="N21" s="1"/>
  <c r="J20"/>
  <c r="N20" s="1"/>
  <c r="B20"/>
  <c r="J19"/>
  <c r="K19" s="1"/>
  <c r="J18"/>
  <c r="B18"/>
  <c r="J17"/>
  <c r="N17" s="1"/>
  <c r="J16"/>
  <c r="N16" s="1"/>
  <c r="B16"/>
  <c r="M15"/>
  <c r="M26" s="1"/>
  <c r="J15"/>
  <c r="J14"/>
  <c r="B14"/>
  <c r="J13"/>
  <c r="J12"/>
  <c r="B12"/>
  <c r="J11"/>
  <c r="J26" l="1"/>
  <c r="O17"/>
  <c r="N19"/>
  <c r="O19" s="1"/>
  <c r="O21"/>
  <c r="O22"/>
  <c r="O19" i="2"/>
  <c r="O23"/>
  <c r="O25"/>
  <c r="O29"/>
  <c r="O31"/>
  <c r="O33"/>
  <c r="N36"/>
  <c r="M19"/>
  <c r="M21"/>
  <c r="M23"/>
  <c r="P23" s="1"/>
  <c r="M25"/>
  <c r="P25" s="1"/>
  <c r="M27"/>
  <c r="M29"/>
  <c r="M31"/>
  <c r="M33"/>
  <c r="I35"/>
  <c r="I36"/>
  <c r="O21"/>
  <c r="O27"/>
  <c r="N35"/>
  <c r="N20"/>
  <c r="N22"/>
  <c r="N24"/>
  <c r="N26"/>
  <c r="N28"/>
  <c r="N30"/>
  <c r="N32"/>
  <c r="N34"/>
  <c r="M20"/>
  <c r="M22"/>
  <c r="M24"/>
  <c r="M26"/>
  <c r="M28"/>
  <c r="M30"/>
  <c r="M32"/>
  <c r="M34"/>
  <c r="M35"/>
  <c r="M36"/>
  <c r="K12" i="1"/>
  <c r="N12" s="1"/>
  <c r="K13"/>
  <c r="N13" s="1"/>
  <c r="O16"/>
  <c r="K18"/>
  <c r="N18" s="1"/>
  <c r="O18" s="1"/>
  <c r="O20"/>
  <c r="O23"/>
  <c r="O24"/>
  <c r="N25"/>
  <c r="O25" s="1"/>
  <c r="K11"/>
  <c r="K14"/>
  <c r="K15"/>
  <c r="N15" s="1"/>
  <c r="Q25" i="2" l="1"/>
  <c r="I37"/>
  <c r="P31"/>
  <c r="P19"/>
  <c r="Q19" s="1"/>
  <c r="P27"/>
  <c r="Q31"/>
  <c r="Q23"/>
  <c r="Q27"/>
  <c r="N37"/>
  <c r="P33"/>
  <c r="Q33" s="1"/>
  <c r="P29"/>
  <c r="Q29" s="1"/>
  <c r="P21"/>
  <c r="Q21" s="1"/>
  <c r="O37"/>
  <c r="P34"/>
  <c r="P30"/>
  <c r="Q30" s="1"/>
  <c r="P26"/>
  <c r="Q26" s="1"/>
  <c r="P22"/>
  <c r="Q22" s="1"/>
  <c r="P32"/>
  <c r="Q32" s="1"/>
  <c r="P28"/>
  <c r="Q28" s="1"/>
  <c r="P24"/>
  <c r="P20"/>
  <c r="M37"/>
  <c r="P35"/>
  <c r="P36"/>
  <c r="K26" i="1"/>
  <c r="O15"/>
  <c r="O13"/>
  <c r="O12"/>
  <c r="N11"/>
  <c r="N14"/>
  <c r="O14" s="1"/>
  <c r="Q24" i="2" l="1"/>
  <c r="Q34"/>
  <c r="P37"/>
  <c r="Q35"/>
  <c r="Q36"/>
  <c r="Q20"/>
  <c r="N26" i="1"/>
  <c r="O11"/>
  <c r="O26" s="1"/>
  <c r="AA37" i="2" l="1"/>
  <c r="Q37"/>
</calcChain>
</file>

<file path=xl/sharedStrings.xml><?xml version="1.0" encoding="utf-8"?>
<sst xmlns="http://schemas.openxmlformats.org/spreadsheetml/2006/main" count="117" uniqueCount="84">
  <si>
    <t>"Согласовано "</t>
  </si>
  <si>
    <t>Руководитель РОО __________</t>
  </si>
  <si>
    <t>Месячный фонд заработной платы:1607,6 тенге (Один миллион шестьсот семь тысяч шестьсот тенге)</t>
  </si>
  <si>
    <t>Должность</t>
  </si>
  <si>
    <t>образование</t>
  </si>
  <si>
    <t>стаж</t>
  </si>
  <si>
    <t>звено</t>
  </si>
  <si>
    <t>Коэфиц.</t>
  </si>
  <si>
    <t>БДО</t>
  </si>
  <si>
    <t>кол-во</t>
  </si>
  <si>
    <t>оклад</t>
  </si>
  <si>
    <t>надбавка</t>
  </si>
  <si>
    <t>кат.</t>
  </si>
  <si>
    <t>Оклад</t>
  </si>
  <si>
    <t>штат,</t>
  </si>
  <si>
    <t>25%с/х</t>
  </si>
  <si>
    <t>каб</t>
  </si>
  <si>
    <t>прочие</t>
  </si>
  <si>
    <t>РБ</t>
  </si>
  <si>
    <t>с надб,</t>
  </si>
  <si>
    <t>директор</t>
  </si>
  <si>
    <t>высшее</t>
  </si>
  <si>
    <t>А1</t>
  </si>
  <si>
    <t>завуч.по УЧ</t>
  </si>
  <si>
    <t>завуч.по восп</t>
  </si>
  <si>
    <t>соцпедагог</t>
  </si>
  <si>
    <t>В3</t>
  </si>
  <si>
    <t>библиотекарь</t>
  </si>
  <si>
    <t>С2</t>
  </si>
  <si>
    <t>делопроизводитель</t>
  </si>
  <si>
    <t>Д</t>
  </si>
  <si>
    <t>завхоз</t>
  </si>
  <si>
    <t>среднее</t>
  </si>
  <si>
    <t>С3</t>
  </si>
  <si>
    <t>вожатый</t>
  </si>
  <si>
    <t>ср.спец</t>
  </si>
  <si>
    <t>В4</t>
  </si>
  <si>
    <t>психолог</t>
  </si>
  <si>
    <t>В2</t>
  </si>
  <si>
    <t>Сторож</t>
  </si>
  <si>
    <t>1раз</t>
  </si>
  <si>
    <t>Рабочий</t>
  </si>
  <si>
    <t>2раз</t>
  </si>
  <si>
    <t>Техничка</t>
  </si>
  <si>
    <t>Гардеробщик</t>
  </si>
  <si>
    <t>Вахтер</t>
  </si>
  <si>
    <t>Истопник</t>
  </si>
  <si>
    <t>Итого</t>
  </si>
  <si>
    <t>гл экономист</t>
  </si>
  <si>
    <t>Директор КГУ Айсаринской ОШ Шакенова К.Е</t>
  </si>
  <si>
    <t>ТАРИФИКАЦИОННЫЙ СПИСОК НА 1 сентября 2019 года</t>
  </si>
  <si>
    <t>Айсаринская ОШ</t>
  </si>
  <si>
    <t>№п/п</t>
  </si>
  <si>
    <t>категория</t>
  </si>
  <si>
    <t>Стаж</t>
  </si>
  <si>
    <t>Коэфициент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</si>
  <si>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</si>
  <si>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</si>
  <si>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</si>
  <si>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</si>
  <si>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</si>
  <si>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Доплаты</t>
  </si>
  <si>
    <t>за обновленное содержание образования</t>
  </si>
  <si>
    <t>Итого по ЦТ (республиканский бюджет)</t>
  </si>
  <si>
    <t>итого педагог. зарплата</t>
  </si>
  <si>
    <t>Предшкольные классы</t>
  </si>
  <si>
    <t>1-4</t>
  </si>
  <si>
    <t>5-9</t>
  </si>
  <si>
    <t>10-11</t>
  </si>
  <si>
    <t>сумма</t>
  </si>
  <si>
    <t>Классное руководство</t>
  </si>
  <si>
    <t>педагог-модератор 30 %</t>
  </si>
  <si>
    <t>за замещение на период обучения основного сотрудника</t>
  </si>
  <si>
    <t>5-11</t>
  </si>
  <si>
    <t>В2-1</t>
  </si>
  <si>
    <t>В2-2</t>
  </si>
  <si>
    <t>В2-3</t>
  </si>
  <si>
    <t>В2-4</t>
  </si>
  <si>
    <t>В4-3</t>
  </si>
  <si>
    <t>В4-2</t>
  </si>
  <si>
    <t>В4-4</t>
  </si>
  <si>
    <t>до года</t>
  </si>
  <si>
    <t>Гл экономист</t>
  </si>
  <si>
    <t>Руководитель отдела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</si>
</sst>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_-* #,##0.00&quot;т.&quot;_-;\-* #,##0.00&quot;т.&quot;_-;_-* &quot;-&quot;??&quot;т.&quot;_-;_-@_-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92">
    <xf numFmtId="0" fontId="0" fillId="0" borderId="0" xfId="0"/>
    <xf numFmtId="0" fontId="1" fillId="2" borderId="0" xfId="1" applyFill="1"/>
    <xf numFmtId="0" fontId="2" fillId="2" borderId="0" xfId="1" applyFont="1" applyFill="1"/>
    <xf numFmtId="0" fontId="2" fillId="2" borderId="1" xfId="1" applyFont="1" applyFill="1" applyBorder="1"/>
    <xf numFmtId="9" fontId="2" fillId="2" borderId="1" xfId="1" applyNumberFormat="1" applyFont="1" applyFill="1" applyBorder="1"/>
    <xf numFmtId="0" fontId="1" fillId="2" borderId="1" xfId="1" applyFill="1" applyBorder="1"/>
    <xf numFmtId="1" fontId="1" fillId="2" borderId="1" xfId="1" applyNumberFormat="1" applyFill="1" applyBorder="1"/>
    <xf numFmtId="0" fontId="1" fillId="0" borderId="1" xfId="1" applyFill="1" applyBorder="1"/>
    <xf numFmtId="1" fontId="1" fillId="0" borderId="1" xfId="1" applyNumberFormat="1" applyFill="1" applyBorder="1"/>
    <xf numFmtId="0" fontId="1" fillId="3" borderId="1" xfId="1" applyFill="1" applyBorder="1"/>
    <xf numFmtId="1" fontId="1" fillId="3" borderId="1" xfId="1" applyNumberFormat="1" applyFill="1" applyBorder="1"/>
    <xf numFmtId="1" fontId="1" fillId="2" borderId="1" xfId="1" applyNumberFormat="1" applyFont="1" applyFill="1" applyBorder="1"/>
    <xf numFmtId="1" fontId="2" fillId="2" borderId="1" xfId="1" applyNumberFormat="1" applyFont="1" applyFill="1" applyBorder="1"/>
    <xf numFmtId="1" fontId="1" fillId="2" borderId="0" xfId="1" applyNumberFormat="1" applyFill="1"/>
    <xf numFmtId="0" fontId="0" fillId="3" borderId="0" xfId="0" applyFill="1"/>
    <xf numFmtId="0" fontId="5" fillId="0" borderId="0" xfId="0" applyFont="1"/>
    <xf numFmtId="0" fontId="0" fillId="0" borderId="1" xfId="0" applyBorder="1"/>
    <xf numFmtId="164" fontId="6" fillId="3" borderId="0" xfId="2" applyNumberFormat="1" applyFont="1" applyFill="1"/>
    <xf numFmtId="164" fontId="0" fillId="0" borderId="0" xfId="2" applyNumberFormat="1" applyFont="1"/>
    <xf numFmtId="0" fontId="0" fillId="4" borderId="0" xfId="0" applyFill="1"/>
    <xf numFmtId="49" fontId="8" fillId="0" borderId="6" xfId="0" applyNumberFormat="1" applyFont="1" applyBorder="1" applyAlignment="1" applyProtection="1">
      <alignment horizontal="center" wrapText="1"/>
      <protection locked="0"/>
    </xf>
    <xf numFmtId="1" fontId="8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Font="1" applyBorder="1"/>
    <xf numFmtId="0" fontId="9" fillId="0" borderId="1" xfId="0" applyFont="1" applyBorder="1"/>
    <xf numFmtId="0" fontId="9" fillId="3" borderId="1" xfId="0" applyFont="1" applyFill="1" applyBorder="1"/>
    <xf numFmtId="0" fontId="9" fillId="4" borderId="1" xfId="0" applyFont="1" applyFill="1" applyBorder="1"/>
    <xf numFmtId="1" fontId="0" fillId="0" borderId="1" xfId="0" applyNumberFormat="1" applyFont="1" applyBorder="1"/>
    <xf numFmtId="1" fontId="0" fillId="0" borderId="14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3" borderId="1" xfId="0" applyFont="1" applyFill="1" applyBorder="1"/>
    <xf numFmtId="1" fontId="1" fillId="5" borderId="1" xfId="1" applyNumberFormat="1" applyFont="1" applyFill="1" applyBorder="1"/>
    <xf numFmtId="1" fontId="0" fillId="0" borderId="1" xfId="0" applyNumberFormat="1" applyFont="1" applyBorder="1" applyAlignment="1">
      <alignment horizontal="center"/>
    </xf>
    <xf numFmtId="0" fontId="6" fillId="3" borderId="1" xfId="0" applyFont="1" applyFill="1" applyBorder="1"/>
    <xf numFmtId="2" fontId="9" fillId="3" borderId="1" xfId="0" applyNumberFormat="1" applyFont="1" applyFill="1" applyBorder="1"/>
    <xf numFmtId="0" fontId="9" fillId="6" borderId="1" xfId="0" applyFont="1" applyFill="1" applyBorder="1"/>
    <xf numFmtId="0" fontId="5" fillId="0" borderId="1" xfId="0" applyFont="1" applyBorder="1"/>
    <xf numFmtId="0" fontId="0" fillId="0" borderId="0" xfId="0" applyBorder="1"/>
    <xf numFmtId="0" fontId="4" fillId="3" borderId="0" xfId="1" applyFont="1" applyFill="1" applyBorder="1" applyAlignment="1">
      <alignment horizontal="left"/>
    </xf>
    <xf numFmtId="0" fontId="4" fillId="3" borderId="0" xfId="1" applyFont="1" applyFill="1" applyBorder="1" applyAlignment="1">
      <alignment horizontal="center"/>
    </xf>
    <xf numFmtId="16" fontId="4" fillId="3" borderId="0" xfId="1" applyNumberFormat="1" applyFont="1" applyFill="1" applyBorder="1" applyAlignment="1">
      <alignment horizontal="center"/>
    </xf>
    <xf numFmtId="0" fontId="4" fillId="3" borderId="0" xfId="1" applyFont="1" applyFill="1" applyBorder="1"/>
    <xf numFmtId="164" fontId="4" fillId="3" borderId="0" xfId="2" applyNumberFormat="1" applyFont="1" applyFill="1" applyBorder="1" applyAlignment="1">
      <alignment horizontal="left"/>
    </xf>
    <xf numFmtId="0" fontId="4" fillId="3" borderId="0" xfId="2" applyNumberFormat="1" applyFont="1" applyFill="1" applyBorder="1" applyAlignment="1">
      <alignment horizontal="center"/>
    </xf>
    <xf numFmtId="0" fontId="7" fillId="3" borderId="0" xfId="1" applyFont="1" applyFill="1" applyBorder="1" applyAlignment="1">
      <alignment horizontal="center"/>
    </xf>
    <xf numFmtId="0" fontId="0" fillId="4" borderId="0" xfId="0" applyFill="1" applyBorder="1"/>
    <xf numFmtId="0" fontId="9" fillId="3" borderId="14" xfId="0" applyFont="1" applyFill="1" applyBorder="1"/>
    <xf numFmtId="0" fontId="9" fillId="0" borderId="14" xfId="0" applyFont="1" applyBorder="1"/>
    <xf numFmtId="0" fontId="9" fillId="4" borderId="14" xfId="0" applyFont="1" applyFill="1" applyBorder="1"/>
    <xf numFmtId="0" fontId="0" fillId="0" borderId="14" xfId="0" applyFont="1" applyBorder="1"/>
    <xf numFmtId="1" fontId="0" fillId="0" borderId="14" xfId="0" applyNumberFormat="1" applyFont="1" applyBorder="1"/>
    <xf numFmtId="165" fontId="0" fillId="0" borderId="14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" fillId="2" borderId="0" xfId="1" applyFill="1" applyAlignment="1">
      <alignment wrapText="1"/>
    </xf>
    <xf numFmtId="0" fontId="0" fillId="0" borderId="0" xfId="0" applyAlignment="1">
      <alignment wrapText="1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 applyProtection="1">
      <alignment horizontal="center" vertical="center" textRotation="90" wrapText="1"/>
      <protection locked="0"/>
    </xf>
    <xf numFmtId="49" fontId="8" fillId="0" borderId="9" xfId="0" applyNumberFormat="1" applyFont="1" applyBorder="1" applyAlignment="1" applyProtection="1">
      <alignment horizontal="center" vertical="center" textRotation="90" wrapText="1"/>
      <protection locked="0"/>
    </xf>
    <xf numFmtId="0" fontId="0" fillId="0" borderId="9" xfId="0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textRotation="90" wrapText="1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1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49" fontId="8" fillId="0" borderId="9" xfId="0" applyNumberFormat="1" applyFont="1" applyBorder="1" applyAlignment="1" applyProtection="1">
      <alignment horizontal="center" vertical="center" wrapText="1"/>
      <protection locked="0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1" fontId="8" fillId="0" borderId="4" xfId="0" applyNumberFormat="1" applyFont="1" applyBorder="1" applyAlignment="1" applyProtection="1">
      <alignment horizontal="center" vertical="center" wrapText="1"/>
      <protection locked="0"/>
    </xf>
    <xf numFmtId="1" fontId="8" fillId="0" borderId="9" xfId="0" applyNumberFormat="1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" fontId="8" fillId="0" borderId="7" xfId="0" applyNumberFormat="1" applyFont="1" applyBorder="1" applyAlignment="1" applyProtection="1">
      <alignment horizontal="center" vertical="center" textRotation="90" wrapText="1"/>
      <protection locked="0"/>
    </xf>
    <xf numFmtId="1" fontId="8" fillId="0" borderId="10" xfId="0" applyNumberFormat="1" applyFont="1" applyBorder="1" applyAlignment="1" applyProtection="1">
      <alignment horizontal="center" vertical="center" textRotation="90" wrapText="1"/>
      <protection locked="0"/>
    </xf>
    <xf numFmtId="49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textRotation="90" wrapText="1"/>
      <protection locked="0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/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O31"/>
  <sheetViews>
    <sheetView topLeftCell="A6" workbookViewId="0">
      <selection activeCell="Q15" sqref="Q15"/>
    </sheetView>
  </sheetViews>
  <sheetFormatPr defaultRowHeight="14.5"/>
  <cols>
    <col min="7" max="8" width="8.7265625" hidden="1" customWidth="1"/>
  </cols>
  <sheetData>
    <row r="3" spans="2: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29.5" customHeight="1">
      <c r="B5" s="2"/>
      <c r="C5" s="1" t="s">
        <v>0</v>
      </c>
      <c r="D5" s="1"/>
      <c r="E5" s="1"/>
      <c r="F5" s="1"/>
      <c r="G5" s="1"/>
      <c r="H5" s="1"/>
      <c r="I5" s="1"/>
      <c r="J5" s="1" t="s">
        <v>49</v>
      </c>
      <c r="K5" s="1"/>
      <c r="L5" s="1"/>
      <c r="M5" s="1"/>
      <c r="N5" s="1"/>
      <c r="O5" s="1"/>
    </row>
    <row r="6" spans="2:15">
      <c r="B6" s="2"/>
      <c r="C6" s="1" t="s">
        <v>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2:15" ht="40.5" customHeight="1">
      <c r="B7" s="1"/>
      <c r="C7" s="1"/>
      <c r="D7" s="1"/>
      <c r="E7" s="1"/>
      <c r="F7" s="1"/>
      <c r="G7" s="1"/>
      <c r="H7" s="1"/>
      <c r="I7" s="1"/>
      <c r="J7" s="52" t="s">
        <v>2</v>
      </c>
      <c r="K7" s="53"/>
      <c r="L7" s="53"/>
      <c r="M7" s="53"/>
      <c r="N7" s="1"/>
      <c r="O7" s="1"/>
    </row>
    <row r="8" spans="2:15">
      <c r="B8" s="3"/>
      <c r="C8" s="3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9</v>
      </c>
      <c r="J8" s="3" t="s">
        <v>10</v>
      </c>
      <c r="K8" s="3" t="s">
        <v>11</v>
      </c>
      <c r="L8" s="3" t="s">
        <v>12</v>
      </c>
      <c r="M8" s="3"/>
      <c r="N8" s="4">
        <v>0.1</v>
      </c>
      <c r="O8" s="3" t="s">
        <v>13</v>
      </c>
    </row>
    <row r="9" spans="2:15">
      <c r="B9" s="3"/>
      <c r="C9" s="3"/>
      <c r="D9" s="3"/>
      <c r="E9" s="3"/>
      <c r="F9" s="3"/>
      <c r="G9" s="3"/>
      <c r="H9" s="3"/>
      <c r="I9" s="3" t="s">
        <v>14</v>
      </c>
      <c r="J9" s="3"/>
      <c r="K9" s="3" t="s">
        <v>15</v>
      </c>
      <c r="L9" s="3" t="s">
        <v>16</v>
      </c>
      <c r="M9" s="3" t="s">
        <v>17</v>
      </c>
      <c r="N9" s="3" t="s">
        <v>18</v>
      </c>
      <c r="O9" s="3" t="s">
        <v>19</v>
      </c>
    </row>
    <row r="10" spans="2:15">
      <c r="B10" s="3">
        <v>1</v>
      </c>
      <c r="C10" s="3">
        <v>3</v>
      </c>
      <c r="D10" s="3">
        <v>4</v>
      </c>
      <c r="E10" s="3">
        <v>5</v>
      </c>
      <c r="F10" s="3">
        <v>6</v>
      </c>
      <c r="G10" s="3">
        <v>9</v>
      </c>
      <c r="H10" s="3">
        <v>10</v>
      </c>
      <c r="I10" s="3">
        <v>11</v>
      </c>
      <c r="J10" s="3">
        <v>12</v>
      </c>
      <c r="K10" s="3">
        <v>13</v>
      </c>
      <c r="L10" s="3">
        <v>14</v>
      </c>
      <c r="M10" s="3">
        <v>15</v>
      </c>
      <c r="N10" s="3">
        <v>16</v>
      </c>
      <c r="O10" s="3">
        <v>17</v>
      </c>
    </row>
    <row r="11" spans="2:15">
      <c r="B11" s="5">
        <v>1</v>
      </c>
      <c r="C11" s="5" t="s">
        <v>20</v>
      </c>
      <c r="D11" s="5" t="s">
        <v>21</v>
      </c>
      <c r="E11" s="5">
        <v>30</v>
      </c>
      <c r="F11" s="5" t="s">
        <v>22</v>
      </c>
      <c r="G11" s="5">
        <v>5.91</v>
      </c>
      <c r="H11" s="5">
        <v>17697</v>
      </c>
      <c r="I11" s="5">
        <v>1</v>
      </c>
      <c r="J11" s="6">
        <f>G11*H11*I11</f>
        <v>104589.27</v>
      </c>
      <c r="K11" s="6">
        <f>J11*25%</f>
        <v>26147.317500000001</v>
      </c>
      <c r="L11" s="6"/>
      <c r="M11" s="6"/>
      <c r="N11" s="6">
        <f>(J11+K11)*10%</f>
        <v>13073.658750000002</v>
      </c>
      <c r="O11" s="6">
        <f>J11+K11+L11+M11+N11</f>
        <v>143810.24625000003</v>
      </c>
    </row>
    <row r="12" spans="2:15">
      <c r="B12" s="5">
        <f>1+B11</f>
        <v>2</v>
      </c>
      <c r="C12" s="5" t="s">
        <v>23</v>
      </c>
      <c r="D12" s="5" t="s">
        <v>21</v>
      </c>
      <c r="E12" s="5">
        <v>20</v>
      </c>
      <c r="F12" s="5" t="s">
        <v>22</v>
      </c>
      <c r="G12" s="5">
        <v>5.31</v>
      </c>
      <c r="H12" s="5">
        <v>17697</v>
      </c>
      <c r="I12" s="5">
        <v>0.5</v>
      </c>
      <c r="J12" s="6">
        <f t="shared" ref="J12:J25" si="0">G12*H12*I12</f>
        <v>46985.534999999996</v>
      </c>
      <c r="K12" s="6">
        <f t="shared" ref="K12:K15" si="1">J12*25%</f>
        <v>11746.383749999999</v>
      </c>
      <c r="L12" s="6"/>
      <c r="M12" s="6"/>
      <c r="N12" s="6">
        <f t="shared" ref="N12:N19" si="2">(J12+K12)*10%</f>
        <v>5873.1918750000004</v>
      </c>
      <c r="O12" s="6">
        <f t="shared" ref="O12:O25" si="3">J12+K12+L12+M12+N12</f>
        <v>64605.110625000001</v>
      </c>
    </row>
    <row r="13" spans="2:15">
      <c r="B13" s="5">
        <v>2</v>
      </c>
      <c r="C13" s="5" t="s">
        <v>24</v>
      </c>
      <c r="D13" s="5" t="s">
        <v>21</v>
      </c>
      <c r="E13" s="5">
        <v>10.4</v>
      </c>
      <c r="F13" s="5" t="s">
        <v>22</v>
      </c>
      <c r="G13" s="5">
        <v>5.03</v>
      </c>
      <c r="H13" s="5">
        <v>17697</v>
      </c>
      <c r="I13" s="5">
        <v>0.5</v>
      </c>
      <c r="J13" s="6">
        <f t="shared" si="0"/>
        <v>44507.955000000002</v>
      </c>
      <c r="K13" s="6">
        <f t="shared" si="1"/>
        <v>11126.98875</v>
      </c>
      <c r="L13" s="6"/>
      <c r="M13" s="6"/>
      <c r="N13" s="6">
        <f t="shared" si="2"/>
        <v>5563.4943750000011</v>
      </c>
      <c r="O13" s="6">
        <f t="shared" si="3"/>
        <v>61198.438125000008</v>
      </c>
    </row>
    <row r="14" spans="2:15">
      <c r="B14" s="5">
        <f t="shared" ref="B14" si="4">1+B13</f>
        <v>3</v>
      </c>
      <c r="C14" s="7" t="s">
        <v>25</v>
      </c>
      <c r="D14" s="7" t="s">
        <v>21</v>
      </c>
      <c r="E14" s="7">
        <v>1.1100000000000001</v>
      </c>
      <c r="F14" s="7" t="s">
        <v>26</v>
      </c>
      <c r="G14" s="7">
        <v>3.58</v>
      </c>
      <c r="H14" s="7">
        <v>17697</v>
      </c>
      <c r="I14" s="7">
        <v>1</v>
      </c>
      <c r="J14" s="6">
        <f t="shared" si="0"/>
        <v>63355.26</v>
      </c>
      <c r="K14" s="6">
        <f t="shared" si="1"/>
        <v>15838.815000000001</v>
      </c>
      <c r="L14" s="8"/>
      <c r="M14" s="8"/>
      <c r="N14" s="6">
        <f t="shared" si="2"/>
        <v>7919.4075000000003</v>
      </c>
      <c r="O14" s="6">
        <f t="shared" si="3"/>
        <v>87113.482499999998</v>
      </c>
    </row>
    <row r="15" spans="2:15">
      <c r="B15" s="5">
        <v>3</v>
      </c>
      <c r="C15" s="5" t="s">
        <v>27</v>
      </c>
      <c r="D15" s="5" t="s">
        <v>21</v>
      </c>
      <c r="E15" s="5">
        <v>20</v>
      </c>
      <c r="F15" s="5" t="s">
        <v>28</v>
      </c>
      <c r="G15" s="5">
        <v>4.6100000000000003</v>
      </c>
      <c r="H15" s="5">
        <v>17697</v>
      </c>
      <c r="I15" s="5">
        <v>0.5</v>
      </c>
      <c r="J15" s="6">
        <f t="shared" si="0"/>
        <v>40791.585000000006</v>
      </c>
      <c r="K15" s="6">
        <f t="shared" si="1"/>
        <v>10197.896250000002</v>
      </c>
      <c r="L15" s="6"/>
      <c r="M15" s="6">
        <f>H15*15%</f>
        <v>2654.5499999999997</v>
      </c>
      <c r="N15" s="6">
        <f t="shared" si="2"/>
        <v>5098.9481250000017</v>
      </c>
      <c r="O15" s="6">
        <f t="shared" si="3"/>
        <v>58742.979375000017</v>
      </c>
    </row>
    <row r="16" spans="2:15">
      <c r="B16" s="5">
        <f t="shared" ref="B16" si="5">1+B15</f>
        <v>4</v>
      </c>
      <c r="C16" s="9" t="s">
        <v>29</v>
      </c>
      <c r="D16" s="9" t="s">
        <v>21</v>
      </c>
      <c r="E16" s="9">
        <v>8.6999999999999993</v>
      </c>
      <c r="F16" s="9" t="s">
        <v>30</v>
      </c>
      <c r="G16" s="7">
        <v>3.12</v>
      </c>
      <c r="H16" s="9">
        <v>17697</v>
      </c>
      <c r="I16" s="9">
        <v>0.5</v>
      </c>
      <c r="J16" s="6">
        <f t="shared" si="0"/>
        <v>27607.32</v>
      </c>
      <c r="K16" s="10"/>
      <c r="L16" s="10"/>
      <c r="M16" s="10"/>
      <c r="N16" s="6">
        <f t="shared" si="2"/>
        <v>2760.732</v>
      </c>
      <c r="O16" s="6">
        <f t="shared" si="3"/>
        <v>30368.052</v>
      </c>
    </row>
    <row r="17" spans="2:15">
      <c r="B17" s="5">
        <v>4</v>
      </c>
      <c r="C17" s="5" t="s">
        <v>31</v>
      </c>
      <c r="D17" s="5" t="s">
        <v>32</v>
      </c>
      <c r="E17" s="5">
        <v>9.1</v>
      </c>
      <c r="F17" s="5" t="s">
        <v>33</v>
      </c>
      <c r="G17" s="9">
        <v>3.5</v>
      </c>
      <c r="H17" s="5">
        <v>17697</v>
      </c>
      <c r="I17" s="5">
        <v>1</v>
      </c>
      <c r="J17" s="6">
        <f t="shared" si="0"/>
        <v>61939.5</v>
      </c>
      <c r="K17" s="6"/>
      <c r="L17" s="6"/>
      <c r="M17" s="6"/>
      <c r="N17" s="6">
        <f t="shared" si="2"/>
        <v>6193.9500000000007</v>
      </c>
      <c r="O17" s="6">
        <f t="shared" si="3"/>
        <v>68133.45</v>
      </c>
    </row>
    <row r="18" spans="2:15">
      <c r="B18" s="5">
        <f t="shared" ref="B18" si="6">1+B17</f>
        <v>5</v>
      </c>
      <c r="C18" s="5" t="s">
        <v>34</v>
      </c>
      <c r="D18" s="5" t="s">
        <v>35</v>
      </c>
      <c r="E18" s="5">
        <v>4.4000000000000004</v>
      </c>
      <c r="F18" s="5" t="s">
        <v>36</v>
      </c>
      <c r="G18" s="5">
        <v>3.45</v>
      </c>
      <c r="H18" s="5">
        <v>17697</v>
      </c>
      <c r="I18" s="5">
        <v>0.5</v>
      </c>
      <c r="J18" s="6">
        <f t="shared" si="0"/>
        <v>30527.325000000001</v>
      </c>
      <c r="K18" s="6">
        <f t="shared" ref="K18:K19" si="7">J18*25%</f>
        <v>7631.8312500000002</v>
      </c>
      <c r="L18" s="6"/>
      <c r="M18" s="6"/>
      <c r="N18" s="6">
        <f t="shared" si="2"/>
        <v>3815.9156250000001</v>
      </c>
      <c r="O18" s="6">
        <f t="shared" si="3"/>
        <v>41975.071875000001</v>
      </c>
    </row>
    <row r="19" spans="2:15">
      <c r="B19" s="5">
        <v>5</v>
      </c>
      <c r="C19" s="5" t="s">
        <v>37</v>
      </c>
      <c r="D19" s="5" t="s">
        <v>21</v>
      </c>
      <c r="E19" s="5">
        <v>7.2</v>
      </c>
      <c r="F19" s="5" t="s">
        <v>38</v>
      </c>
      <c r="G19" s="5">
        <v>4.33</v>
      </c>
      <c r="H19" s="5">
        <v>17697</v>
      </c>
      <c r="I19" s="5">
        <v>1</v>
      </c>
      <c r="J19" s="6">
        <f t="shared" si="0"/>
        <v>76628.009999999995</v>
      </c>
      <c r="K19" s="6">
        <f t="shared" si="7"/>
        <v>19157.002499999999</v>
      </c>
      <c r="L19" s="6"/>
      <c r="M19" s="6"/>
      <c r="N19" s="6">
        <f t="shared" si="2"/>
        <v>9578.5012499999993</v>
      </c>
      <c r="O19" s="6">
        <f t="shared" si="3"/>
        <v>105363.51375</v>
      </c>
    </row>
    <row r="20" spans="2:15">
      <c r="B20" s="5">
        <f t="shared" ref="B20" si="8">1+B19</f>
        <v>6</v>
      </c>
      <c r="C20" s="5" t="s">
        <v>39</v>
      </c>
      <c r="D20" s="5"/>
      <c r="E20" s="5"/>
      <c r="F20" s="5" t="s">
        <v>40</v>
      </c>
      <c r="G20" s="5">
        <v>2.77</v>
      </c>
      <c r="H20" s="5">
        <v>17697</v>
      </c>
      <c r="I20" s="5">
        <v>3</v>
      </c>
      <c r="J20" s="6">
        <f t="shared" si="0"/>
        <v>147062.07</v>
      </c>
      <c r="K20" s="6"/>
      <c r="L20" s="6"/>
      <c r="M20" s="6">
        <v>44912</v>
      </c>
      <c r="N20" s="6">
        <f>(J20+K20)*10%</f>
        <v>14706.207000000002</v>
      </c>
      <c r="O20" s="6">
        <f t="shared" si="3"/>
        <v>206680.277</v>
      </c>
    </row>
    <row r="21" spans="2:15">
      <c r="B21" s="5">
        <v>6</v>
      </c>
      <c r="C21" s="5" t="s">
        <v>41</v>
      </c>
      <c r="D21" s="5"/>
      <c r="E21" s="5"/>
      <c r="F21" s="5" t="s">
        <v>42</v>
      </c>
      <c r="G21" s="5">
        <v>2.81</v>
      </c>
      <c r="H21" s="5">
        <v>17697</v>
      </c>
      <c r="I21" s="5">
        <v>1</v>
      </c>
      <c r="J21" s="6">
        <f t="shared" si="0"/>
        <v>49728.57</v>
      </c>
      <c r="K21" s="6"/>
      <c r="L21" s="6"/>
      <c r="M21" s="6"/>
      <c r="N21" s="6">
        <f t="shared" ref="N21:N25" si="9">(J21+K21)*10%</f>
        <v>4972.857</v>
      </c>
      <c r="O21" s="6">
        <f t="shared" si="3"/>
        <v>54701.426999999996</v>
      </c>
    </row>
    <row r="22" spans="2:15">
      <c r="B22" s="5">
        <f t="shared" ref="B22" si="10">1+B21</f>
        <v>7</v>
      </c>
      <c r="C22" s="5" t="s">
        <v>43</v>
      </c>
      <c r="D22" s="5"/>
      <c r="E22" s="5"/>
      <c r="F22" s="5" t="s">
        <v>40</v>
      </c>
      <c r="G22" s="5">
        <v>2.77</v>
      </c>
      <c r="H22" s="5">
        <v>17697</v>
      </c>
      <c r="I22" s="5">
        <v>4.5</v>
      </c>
      <c r="J22" s="6">
        <f t="shared" si="0"/>
        <v>220593.10500000001</v>
      </c>
      <c r="K22" s="6"/>
      <c r="L22" s="6">
        <v>5309</v>
      </c>
      <c r="M22" s="11">
        <v>17697</v>
      </c>
      <c r="N22" s="6">
        <f t="shared" si="9"/>
        <v>22059.310500000003</v>
      </c>
      <c r="O22" s="6">
        <f t="shared" si="3"/>
        <v>265658.4155</v>
      </c>
    </row>
    <row r="23" spans="2:15">
      <c r="B23" s="5">
        <v>7</v>
      </c>
      <c r="C23" s="5" t="s">
        <v>44</v>
      </c>
      <c r="D23" s="5"/>
      <c r="E23" s="5"/>
      <c r="F23" s="5" t="s">
        <v>40</v>
      </c>
      <c r="G23" s="5">
        <v>2.77</v>
      </c>
      <c r="H23" s="5">
        <v>17697</v>
      </c>
      <c r="I23" s="5">
        <v>1</v>
      </c>
      <c r="J23" s="6">
        <f t="shared" si="0"/>
        <v>49020.69</v>
      </c>
      <c r="K23" s="6"/>
      <c r="L23" s="6"/>
      <c r="M23" s="6"/>
      <c r="N23" s="6">
        <f t="shared" si="9"/>
        <v>4902.0690000000004</v>
      </c>
      <c r="O23" s="6">
        <f t="shared" si="3"/>
        <v>53922.759000000005</v>
      </c>
    </row>
    <row r="24" spans="2:15">
      <c r="B24" s="5">
        <f t="shared" ref="B24" si="11">1+B23</f>
        <v>8</v>
      </c>
      <c r="C24" s="5" t="s">
        <v>45</v>
      </c>
      <c r="D24" s="5"/>
      <c r="E24" s="5"/>
      <c r="F24" s="5" t="s">
        <v>40</v>
      </c>
      <c r="G24" s="5">
        <v>2.77</v>
      </c>
      <c r="H24" s="5">
        <v>17697</v>
      </c>
      <c r="I24" s="5">
        <v>1</v>
      </c>
      <c r="J24" s="6">
        <f t="shared" si="0"/>
        <v>49020.69</v>
      </c>
      <c r="K24" s="6"/>
      <c r="L24" s="6"/>
      <c r="M24" s="6"/>
      <c r="N24" s="6">
        <f t="shared" si="9"/>
        <v>4902.0690000000004</v>
      </c>
      <c r="O24" s="6">
        <f t="shared" si="3"/>
        <v>53922.759000000005</v>
      </c>
    </row>
    <row r="25" spans="2:15">
      <c r="B25" s="5">
        <v>8</v>
      </c>
      <c r="C25" s="5" t="s">
        <v>46</v>
      </c>
      <c r="D25" s="5"/>
      <c r="E25" s="5"/>
      <c r="F25" s="5" t="s">
        <v>42</v>
      </c>
      <c r="G25" s="5">
        <v>2.81</v>
      </c>
      <c r="H25" s="5">
        <v>17697</v>
      </c>
      <c r="I25" s="5">
        <v>4</v>
      </c>
      <c r="J25" s="6">
        <f t="shared" si="0"/>
        <v>198914.28</v>
      </c>
      <c r="K25" s="6"/>
      <c r="L25" s="6"/>
      <c r="M25" s="6">
        <v>92590</v>
      </c>
      <c r="N25" s="6">
        <f t="shared" si="9"/>
        <v>19891.428</v>
      </c>
      <c r="O25" s="6">
        <f t="shared" si="3"/>
        <v>311395.70800000004</v>
      </c>
    </row>
    <row r="26" spans="2:15">
      <c r="B26" s="3"/>
      <c r="C26" s="3" t="s">
        <v>47</v>
      </c>
      <c r="D26" s="3"/>
      <c r="E26" s="3"/>
      <c r="F26" s="3"/>
      <c r="G26" s="3"/>
      <c r="H26" s="3"/>
      <c r="I26" s="3">
        <f t="shared" ref="I26:O26" si="12">SUM(I11:I25)</f>
        <v>21</v>
      </c>
      <c r="J26" s="12">
        <f>SUM(J11:J25)</f>
        <v>1211271.165</v>
      </c>
      <c r="K26" s="3">
        <f t="shared" si="12"/>
        <v>101846.23500000002</v>
      </c>
      <c r="L26" s="3">
        <f t="shared" si="12"/>
        <v>5309</v>
      </c>
      <c r="M26" s="3">
        <f t="shared" si="12"/>
        <v>157853.54999999999</v>
      </c>
      <c r="N26" s="3">
        <f t="shared" si="12"/>
        <v>131311.74000000002</v>
      </c>
      <c r="O26" s="3">
        <f t="shared" si="12"/>
        <v>1607591.6900000004</v>
      </c>
    </row>
    <row r="27" spans="2: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3"/>
    </row>
    <row r="28" spans="2:15">
      <c r="B28" s="1"/>
      <c r="C28" s="1" t="s">
        <v>48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3"/>
    </row>
    <row r="29" spans="2: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3"/>
    </row>
    <row r="31" spans="2: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3"/>
    </row>
  </sheetData>
  <mergeCells count="1">
    <mergeCell ref="J7:M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AA42"/>
  <sheetViews>
    <sheetView tabSelected="1" topLeftCell="M17" workbookViewId="0">
      <selection activeCell="AA19" sqref="AA19:AA36"/>
    </sheetView>
  </sheetViews>
  <sheetFormatPr defaultRowHeight="14.5"/>
  <cols>
    <col min="4" max="4" width="8.453125" customWidth="1"/>
    <col min="5" max="7" width="8.7265625" hidden="1" customWidth="1"/>
    <col min="27" max="27" width="9.6328125" bestFit="1" customWidth="1"/>
  </cols>
  <sheetData>
    <row r="3" spans="2:27">
      <c r="K3" s="14"/>
      <c r="L3" s="37"/>
      <c r="M3" s="38"/>
      <c r="N3" s="38"/>
      <c r="O3" s="39"/>
      <c r="P3" s="38"/>
      <c r="Q3" s="38"/>
    </row>
    <row r="4" spans="2:27">
      <c r="C4" s="15"/>
      <c r="D4" s="15"/>
      <c r="E4" s="15"/>
      <c r="F4" s="15"/>
      <c r="K4" s="14"/>
      <c r="L4" s="37"/>
      <c r="M4" s="37"/>
      <c r="N4" s="37"/>
      <c r="O4" s="40"/>
      <c r="P4" s="40"/>
      <c r="Q4" s="40"/>
    </row>
    <row r="5" spans="2:27">
      <c r="C5" s="15"/>
      <c r="D5" s="15"/>
      <c r="E5" s="15"/>
      <c r="F5" s="15"/>
      <c r="K5" s="14"/>
      <c r="L5" s="37"/>
      <c r="M5" s="37"/>
      <c r="N5" s="37"/>
      <c r="O5" s="40"/>
      <c r="P5" s="40"/>
      <c r="Q5" s="40"/>
    </row>
    <row r="6" spans="2:27">
      <c r="K6" s="14"/>
      <c r="L6" s="36"/>
      <c r="M6" s="36"/>
      <c r="N6" s="36"/>
      <c r="O6" s="36"/>
      <c r="P6" s="36"/>
      <c r="Q6" s="36"/>
    </row>
    <row r="7" spans="2:27">
      <c r="K7" s="17"/>
      <c r="L7" s="41"/>
      <c r="M7" s="41"/>
      <c r="N7" s="41"/>
      <c r="O7" s="42"/>
      <c r="P7" s="42"/>
      <c r="Q7" s="42"/>
      <c r="W7" s="18"/>
      <c r="X7" s="18"/>
    </row>
    <row r="8" spans="2:27">
      <c r="K8" s="14"/>
      <c r="L8" s="37"/>
      <c r="M8" s="37"/>
      <c r="N8" s="37"/>
      <c r="O8" s="43"/>
      <c r="P8" s="43"/>
      <c r="Q8" s="43"/>
    </row>
    <row r="9" spans="2:27">
      <c r="K9" s="14"/>
      <c r="L9" s="37"/>
      <c r="M9" s="37"/>
      <c r="N9" s="37"/>
      <c r="O9" s="38"/>
      <c r="P9" s="38"/>
      <c r="Q9" s="38"/>
    </row>
    <row r="10" spans="2:27">
      <c r="K10" s="15" t="s">
        <v>50</v>
      </c>
      <c r="L10" s="15"/>
      <c r="M10" s="15"/>
      <c r="N10" s="15"/>
      <c r="O10" s="15"/>
      <c r="P10" s="15"/>
    </row>
    <row r="11" spans="2:27">
      <c r="J11" s="15"/>
      <c r="P11" s="15" t="s">
        <v>51</v>
      </c>
      <c r="Q11" s="15"/>
    </row>
    <row r="12" spans="2:27" ht="15" thickBot="1">
      <c r="K12" s="14"/>
      <c r="L12" s="36"/>
      <c r="M12" s="44"/>
      <c r="N12" s="36"/>
      <c r="O12" s="36"/>
      <c r="P12" s="36"/>
      <c r="Q12" s="36"/>
    </row>
    <row r="13" spans="2:27" ht="39.5" customHeight="1">
      <c r="B13" s="54" t="s">
        <v>52</v>
      </c>
      <c r="C13" s="56" t="s">
        <v>53</v>
      </c>
      <c r="D13" s="56" t="s">
        <v>54</v>
      </c>
      <c r="E13" s="56" t="s">
        <v>55</v>
      </c>
      <c r="F13" s="56" t="s">
        <v>8</v>
      </c>
      <c r="G13" s="56" t="s">
        <v>56</v>
      </c>
      <c r="H13" s="20" t="s">
        <v>57</v>
      </c>
      <c r="I13" s="20" t="s">
        <v>58</v>
      </c>
      <c r="J13" s="60" t="s">
        <v>59</v>
      </c>
      <c r="K13" s="60"/>
      <c r="L13" s="60"/>
      <c r="M13" s="61" t="s">
        <v>58</v>
      </c>
      <c r="N13" s="61"/>
      <c r="O13" s="61"/>
      <c r="P13" s="86">
        <v>0.25</v>
      </c>
      <c r="Q13" s="85" t="s">
        <v>60</v>
      </c>
      <c r="R13" s="60"/>
      <c r="S13" s="60"/>
      <c r="T13" s="60"/>
      <c r="U13" s="66" t="s">
        <v>61</v>
      </c>
      <c r="V13" s="66"/>
      <c r="W13" s="51"/>
      <c r="X13" s="75" t="s">
        <v>62</v>
      </c>
      <c r="Y13" s="51"/>
      <c r="Z13" s="78" t="s">
        <v>63</v>
      </c>
      <c r="AA13" s="81" t="s">
        <v>64</v>
      </c>
    </row>
    <row r="14" spans="2:27" ht="14.5" customHeight="1">
      <c r="B14" s="55"/>
      <c r="C14" s="57"/>
      <c r="D14" s="57"/>
      <c r="E14" s="57"/>
      <c r="F14" s="58"/>
      <c r="G14" s="57"/>
      <c r="H14" s="62" t="s">
        <v>65</v>
      </c>
      <c r="I14" s="62" t="s">
        <v>65</v>
      </c>
      <c r="J14" s="64" t="s">
        <v>66</v>
      </c>
      <c r="K14" s="65" t="s">
        <v>67</v>
      </c>
      <c r="L14" s="83" t="s">
        <v>68</v>
      </c>
      <c r="M14" s="84" t="s">
        <v>66</v>
      </c>
      <c r="N14" s="65" t="s">
        <v>67</v>
      </c>
      <c r="O14" s="65" t="s">
        <v>68</v>
      </c>
      <c r="P14" s="86"/>
      <c r="Q14" s="85"/>
      <c r="R14" s="61" t="s">
        <v>69</v>
      </c>
      <c r="S14" s="61"/>
      <c r="T14" s="61"/>
      <c r="U14" s="67" t="s">
        <v>70</v>
      </c>
      <c r="V14" s="68"/>
      <c r="W14" s="73" t="s">
        <v>71</v>
      </c>
      <c r="X14" s="76"/>
      <c r="Y14" s="71" t="s">
        <v>72</v>
      </c>
      <c r="Z14" s="79"/>
      <c r="AA14" s="82"/>
    </row>
    <row r="15" spans="2:27">
      <c r="B15" s="55"/>
      <c r="C15" s="57"/>
      <c r="D15" s="57"/>
      <c r="E15" s="57"/>
      <c r="F15" s="58"/>
      <c r="G15" s="57"/>
      <c r="H15" s="63"/>
      <c r="I15" s="63"/>
      <c r="J15" s="64"/>
      <c r="K15" s="65"/>
      <c r="L15" s="83"/>
      <c r="M15" s="84"/>
      <c r="N15" s="65"/>
      <c r="O15" s="65"/>
      <c r="P15" s="86"/>
      <c r="Q15" s="85"/>
      <c r="R15" s="61"/>
      <c r="S15" s="61"/>
      <c r="T15" s="61"/>
      <c r="U15" s="69"/>
      <c r="V15" s="70"/>
      <c r="W15" s="74"/>
      <c r="X15" s="76"/>
      <c r="Y15" s="72"/>
      <c r="Z15" s="79"/>
      <c r="AA15" s="82"/>
    </row>
    <row r="16" spans="2:27">
      <c r="B16" s="55"/>
      <c r="C16" s="57"/>
      <c r="D16" s="57"/>
      <c r="E16" s="57"/>
      <c r="F16" s="58"/>
      <c r="G16" s="57"/>
      <c r="H16" s="63"/>
      <c r="I16" s="63"/>
      <c r="J16" s="64"/>
      <c r="K16" s="65"/>
      <c r="L16" s="83"/>
      <c r="M16" s="84"/>
      <c r="N16" s="65"/>
      <c r="O16" s="65"/>
      <c r="P16" s="87"/>
      <c r="Q16" s="85"/>
      <c r="R16" s="84" t="s">
        <v>66</v>
      </c>
      <c r="S16" s="84" t="s">
        <v>67</v>
      </c>
      <c r="T16" s="84" t="s">
        <v>68</v>
      </c>
      <c r="U16" s="21"/>
      <c r="V16" s="21"/>
      <c r="W16" s="74"/>
      <c r="X16" s="76"/>
      <c r="Y16" s="72"/>
      <c r="Z16" s="79"/>
      <c r="AA16" s="82"/>
    </row>
    <row r="17" spans="2:27">
      <c r="B17" s="55"/>
      <c r="C17" s="57"/>
      <c r="D17" s="57"/>
      <c r="E17" s="57"/>
      <c r="F17" s="58"/>
      <c r="G17" s="57"/>
      <c r="H17" s="63"/>
      <c r="I17" s="63"/>
      <c r="J17" s="64"/>
      <c r="K17" s="65"/>
      <c r="L17" s="83"/>
      <c r="M17" s="84"/>
      <c r="N17" s="65"/>
      <c r="O17" s="65"/>
      <c r="P17" s="87"/>
      <c r="Q17" s="85"/>
      <c r="R17" s="84"/>
      <c r="S17" s="84"/>
      <c r="T17" s="84"/>
      <c r="U17" s="89" t="s">
        <v>66</v>
      </c>
      <c r="V17" s="89" t="s">
        <v>73</v>
      </c>
      <c r="W17" s="74"/>
      <c r="X17" s="76"/>
      <c r="Y17" s="72"/>
      <c r="Z17" s="79"/>
      <c r="AA17" s="82"/>
    </row>
    <row r="18" spans="2:27">
      <c r="B18" s="55"/>
      <c r="C18" s="57"/>
      <c r="D18" s="57"/>
      <c r="E18" s="57"/>
      <c r="F18" s="59"/>
      <c r="G18" s="57"/>
      <c r="H18" s="63"/>
      <c r="I18" s="63"/>
      <c r="J18" s="64"/>
      <c r="K18" s="65"/>
      <c r="L18" s="83"/>
      <c r="M18" s="84"/>
      <c r="N18" s="65"/>
      <c r="O18" s="65"/>
      <c r="P18" s="87"/>
      <c r="Q18" s="85"/>
      <c r="R18" s="84"/>
      <c r="S18" s="84"/>
      <c r="T18" s="84"/>
      <c r="U18" s="90"/>
      <c r="V18" s="90"/>
      <c r="W18" s="74"/>
      <c r="X18" s="77"/>
      <c r="Y18" s="88"/>
      <c r="Z18" s="80"/>
      <c r="AA18" s="82"/>
    </row>
    <row r="19" spans="2:27" ht="15.5">
      <c r="B19" s="22">
        <v>1</v>
      </c>
      <c r="C19" s="23" t="s">
        <v>74</v>
      </c>
      <c r="D19" s="23">
        <v>30</v>
      </c>
      <c r="E19" s="23">
        <v>5.41</v>
      </c>
      <c r="F19" s="22">
        <v>17697</v>
      </c>
      <c r="G19" s="22">
        <f t="shared" ref="G19:G32" si="0">E19*F19</f>
        <v>95740.77</v>
      </c>
      <c r="H19" s="23"/>
      <c r="I19" s="23"/>
      <c r="J19" s="45"/>
      <c r="K19" s="46">
        <v>2</v>
      </c>
      <c r="L19" s="47"/>
      <c r="M19" s="48">
        <f t="shared" ref="M19:M32" si="1">G19/18*J19</f>
        <v>0</v>
      </c>
      <c r="N19" s="49">
        <f t="shared" ref="N19:N32" si="2">G19/18*K19</f>
        <v>10637.863333333335</v>
      </c>
      <c r="O19" s="48">
        <f t="shared" ref="O19:O32" si="3">G19/18*L19</f>
        <v>0</v>
      </c>
      <c r="P19" s="27">
        <f t="shared" ref="P19:P32" si="4">(I19+M19+N19+O19)*25%</f>
        <v>2659.4658333333336</v>
      </c>
      <c r="Q19" s="50">
        <f t="shared" ref="Q19:Q32" si="5">(M19+N19+O19+I19+P19)*10%</f>
        <v>1329.7329166666668</v>
      </c>
      <c r="R19" s="45"/>
      <c r="S19" s="45">
        <v>196</v>
      </c>
      <c r="T19" s="45"/>
      <c r="U19" s="24"/>
      <c r="V19" s="24"/>
      <c r="W19" s="24"/>
      <c r="X19" s="30">
        <v>3989</v>
      </c>
      <c r="Y19" s="22"/>
      <c r="Z19" s="31">
        <f>+W19+X19</f>
        <v>3989</v>
      </c>
      <c r="AA19" s="91">
        <f>M19+N19+O19+P19+Q19+R19+S19+T19+U19+V19+X19+Y19+I19</f>
        <v>18812.062083333334</v>
      </c>
    </row>
    <row r="20" spans="2:27" ht="15.5">
      <c r="B20" s="22">
        <v>2</v>
      </c>
      <c r="C20" s="24" t="s">
        <v>75</v>
      </c>
      <c r="D20" s="24">
        <v>10</v>
      </c>
      <c r="E20" s="24">
        <v>4.79</v>
      </c>
      <c r="F20" s="29">
        <v>17697</v>
      </c>
      <c r="G20" s="22">
        <f t="shared" si="0"/>
        <v>84768.63</v>
      </c>
      <c r="H20" s="24"/>
      <c r="I20" s="24"/>
      <c r="J20" s="24"/>
      <c r="K20" s="24">
        <v>9</v>
      </c>
      <c r="L20" s="25"/>
      <c r="M20" s="22">
        <f t="shared" si="1"/>
        <v>0</v>
      </c>
      <c r="N20" s="26">
        <f t="shared" si="2"/>
        <v>42384.315000000002</v>
      </c>
      <c r="O20" s="22">
        <f t="shared" si="3"/>
        <v>0</v>
      </c>
      <c r="P20" s="27">
        <f t="shared" si="4"/>
        <v>10596.078750000001</v>
      </c>
      <c r="Q20" s="28">
        <f t="shared" si="5"/>
        <v>5298.0393750000003</v>
      </c>
      <c r="R20" s="24"/>
      <c r="S20" s="24">
        <v>786</v>
      </c>
      <c r="T20" s="24"/>
      <c r="U20" s="24"/>
      <c r="V20" s="24"/>
      <c r="W20" s="24"/>
      <c r="X20" s="30">
        <v>15894</v>
      </c>
      <c r="Y20" s="29"/>
      <c r="Z20" s="31">
        <f t="shared" ref="Z20:Z36" si="6">+W20+X20</f>
        <v>15894</v>
      </c>
      <c r="AA20" s="91">
        <f t="shared" ref="AA20:AA36" si="7">M20+N20+O20+P20+Q20+R20+S20+T20+U20+V20+X20+Y20+I20</f>
        <v>74958.43312500001</v>
      </c>
    </row>
    <row r="21" spans="2:27" ht="15.5">
      <c r="B21" s="22">
        <v>3</v>
      </c>
      <c r="C21" s="24" t="s">
        <v>75</v>
      </c>
      <c r="D21" s="24">
        <v>10.4</v>
      </c>
      <c r="E21" s="24">
        <v>4.8600000000000003</v>
      </c>
      <c r="F21" s="29">
        <v>17697</v>
      </c>
      <c r="G21" s="22">
        <f t="shared" si="0"/>
        <v>86007.420000000013</v>
      </c>
      <c r="H21" s="24"/>
      <c r="I21" s="24"/>
      <c r="J21" s="24">
        <v>20</v>
      </c>
      <c r="K21" s="24"/>
      <c r="L21" s="25"/>
      <c r="M21" s="22">
        <f t="shared" si="1"/>
        <v>95563.800000000017</v>
      </c>
      <c r="N21" s="26">
        <f t="shared" si="2"/>
        <v>0</v>
      </c>
      <c r="O21" s="22">
        <f t="shared" si="3"/>
        <v>0</v>
      </c>
      <c r="P21" s="27">
        <f t="shared" si="4"/>
        <v>23890.950000000004</v>
      </c>
      <c r="Q21" s="28">
        <f t="shared" si="5"/>
        <v>11945.475000000004</v>
      </c>
      <c r="R21" s="24">
        <v>1671</v>
      </c>
      <c r="S21" s="24"/>
      <c r="T21" s="24"/>
      <c r="U21" s="24">
        <v>2212</v>
      </c>
      <c r="V21" s="24"/>
      <c r="W21" s="24"/>
      <c r="X21" s="30">
        <v>35836</v>
      </c>
      <c r="Y21" s="29"/>
      <c r="Z21" s="31">
        <f t="shared" si="6"/>
        <v>35836</v>
      </c>
      <c r="AA21" s="91">
        <f t="shared" si="7"/>
        <v>171119.22500000003</v>
      </c>
    </row>
    <row r="22" spans="2:27" ht="15.5">
      <c r="B22" s="22">
        <v>4</v>
      </c>
      <c r="C22" s="24" t="s">
        <v>76</v>
      </c>
      <c r="D22" s="24">
        <v>30</v>
      </c>
      <c r="E22" s="24">
        <v>5.16</v>
      </c>
      <c r="F22" s="29">
        <v>17697</v>
      </c>
      <c r="G22" s="29">
        <f t="shared" si="0"/>
        <v>91316.52</v>
      </c>
      <c r="H22" s="24"/>
      <c r="I22" s="24"/>
      <c r="J22" s="24">
        <v>2</v>
      </c>
      <c r="K22" s="24">
        <v>4</v>
      </c>
      <c r="L22" s="24"/>
      <c r="M22" s="29">
        <f t="shared" si="1"/>
        <v>10146.280000000001</v>
      </c>
      <c r="N22" s="26">
        <f t="shared" si="2"/>
        <v>20292.560000000001</v>
      </c>
      <c r="O22" s="22">
        <f t="shared" si="3"/>
        <v>0</v>
      </c>
      <c r="P22" s="27">
        <f t="shared" si="4"/>
        <v>7609.7100000000009</v>
      </c>
      <c r="Q22" s="28">
        <f t="shared" si="5"/>
        <v>3804.8550000000005</v>
      </c>
      <c r="R22" s="24"/>
      <c r="S22" s="24"/>
      <c r="T22" s="24"/>
      <c r="U22" s="24"/>
      <c r="V22" s="24"/>
      <c r="W22" s="24"/>
      <c r="X22" s="30">
        <v>11415</v>
      </c>
      <c r="Y22" s="29"/>
      <c r="Z22" s="31">
        <f t="shared" si="6"/>
        <v>11415</v>
      </c>
      <c r="AA22" s="91">
        <f t="shared" si="7"/>
        <v>53268.405000000006</v>
      </c>
    </row>
    <row r="23" spans="2:27" ht="15.5">
      <c r="B23" s="22">
        <v>5</v>
      </c>
      <c r="C23" s="24" t="s">
        <v>76</v>
      </c>
      <c r="D23" s="24">
        <v>10</v>
      </c>
      <c r="E23" s="24">
        <v>4.74</v>
      </c>
      <c r="F23" s="29">
        <v>17697</v>
      </c>
      <c r="G23" s="29">
        <f t="shared" si="0"/>
        <v>83883.78</v>
      </c>
      <c r="H23" s="24"/>
      <c r="I23" s="24"/>
      <c r="J23" s="24"/>
      <c r="K23" s="24">
        <v>8</v>
      </c>
      <c r="L23" s="24"/>
      <c r="M23" s="29">
        <f t="shared" si="1"/>
        <v>0</v>
      </c>
      <c r="N23" s="26">
        <f t="shared" si="2"/>
        <v>37281.68</v>
      </c>
      <c r="O23" s="22">
        <f t="shared" si="3"/>
        <v>0</v>
      </c>
      <c r="P23" s="27">
        <f t="shared" si="4"/>
        <v>9320.42</v>
      </c>
      <c r="Q23" s="28">
        <f t="shared" si="5"/>
        <v>4660.21</v>
      </c>
      <c r="R23" s="24"/>
      <c r="S23" s="24"/>
      <c r="T23" s="24"/>
      <c r="U23" s="24"/>
      <c r="V23" s="24">
        <v>2654</v>
      </c>
      <c r="W23" s="24"/>
      <c r="X23" s="32">
        <v>13981</v>
      </c>
      <c r="Y23" s="29"/>
      <c r="Z23" s="31">
        <f t="shared" si="6"/>
        <v>13981</v>
      </c>
      <c r="AA23" s="91">
        <f t="shared" si="7"/>
        <v>67897.31</v>
      </c>
    </row>
    <row r="24" spans="2:27" ht="15.5">
      <c r="B24" s="22">
        <v>6</v>
      </c>
      <c r="C24" s="24" t="s">
        <v>76</v>
      </c>
      <c r="D24" s="24">
        <v>20</v>
      </c>
      <c r="E24" s="24">
        <v>4.99</v>
      </c>
      <c r="F24" s="29">
        <v>17697</v>
      </c>
      <c r="G24" s="29">
        <f t="shared" si="0"/>
        <v>88308.03</v>
      </c>
      <c r="H24" s="24"/>
      <c r="I24" s="24"/>
      <c r="J24" s="24"/>
      <c r="K24" s="24">
        <v>6</v>
      </c>
      <c r="L24" s="24"/>
      <c r="M24" s="29">
        <f t="shared" si="1"/>
        <v>0</v>
      </c>
      <c r="N24" s="26">
        <f t="shared" si="2"/>
        <v>29436.010000000002</v>
      </c>
      <c r="O24" s="22">
        <f t="shared" si="3"/>
        <v>0</v>
      </c>
      <c r="P24" s="27">
        <f t="shared" si="4"/>
        <v>7359.0025000000005</v>
      </c>
      <c r="Q24" s="28">
        <f t="shared" si="5"/>
        <v>3679.5012500000007</v>
      </c>
      <c r="R24" s="24"/>
      <c r="S24" s="24"/>
      <c r="T24" s="24"/>
      <c r="U24" s="24"/>
      <c r="V24" s="24"/>
      <c r="W24" s="24"/>
      <c r="X24" s="32">
        <v>11039</v>
      </c>
      <c r="Y24" s="29"/>
      <c r="Z24" s="31">
        <f t="shared" si="6"/>
        <v>11039</v>
      </c>
      <c r="AA24" s="91">
        <f t="shared" si="7"/>
        <v>51513.513750000006</v>
      </c>
    </row>
    <row r="25" spans="2:27" ht="15.5">
      <c r="B25" s="22">
        <v>7</v>
      </c>
      <c r="C25" s="24" t="s">
        <v>75</v>
      </c>
      <c r="D25" s="24">
        <v>21</v>
      </c>
      <c r="E25" s="24">
        <v>5.03</v>
      </c>
      <c r="F25" s="29">
        <v>17697</v>
      </c>
      <c r="G25" s="29">
        <f t="shared" si="0"/>
        <v>89015.91</v>
      </c>
      <c r="H25" s="24"/>
      <c r="I25" s="24"/>
      <c r="J25" s="24"/>
      <c r="K25" s="24">
        <v>3</v>
      </c>
      <c r="L25" s="24"/>
      <c r="M25" s="29">
        <f t="shared" si="1"/>
        <v>0</v>
      </c>
      <c r="N25" s="26">
        <f t="shared" si="2"/>
        <v>14835.985000000001</v>
      </c>
      <c r="O25" s="22">
        <f t="shared" si="3"/>
        <v>0</v>
      </c>
      <c r="P25" s="27">
        <f t="shared" si="4"/>
        <v>3708.9962500000001</v>
      </c>
      <c r="Q25" s="28">
        <f t="shared" si="5"/>
        <v>1854.4981250000001</v>
      </c>
      <c r="R25" s="24"/>
      <c r="S25" s="24">
        <v>196</v>
      </c>
      <c r="T25" s="24"/>
      <c r="U25" s="24"/>
      <c r="V25" s="24"/>
      <c r="W25" s="24"/>
      <c r="X25" s="32">
        <v>5563</v>
      </c>
      <c r="Y25" s="29"/>
      <c r="Z25" s="31">
        <f t="shared" si="6"/>
        <v>5563</v>
      </c>
      <c r="AA25" s="91">
        <f t="shared" si="7"/>
        <v>26158.479375000003</v>
      </c>
    </row>
    <row r="26" spans="2:27" ht="15.5">
      <c r="B26" s="22">
        <v>8</v>
      </c>
      <c r="C26" s="24" t="s">
        <v>77</v>
      </c>
      <c r="D26" s="24">
        <v>43</v>
      </c>
      <c r="E26" s="24">
        <v>4.7300000000000004</v>
      </c>
      <c r="F26" s="29">
        <v>17697</v>
      </c>
      <c r="G26" s="29">
        <f t="shared" si="0"/>
        <v>83706.810000000012</v>
      </c>
      <c r="H26" s="24"/>
      <c r="I26" s="24"/>
      <c r="J26" s="24"/>
      <c r="K26" s="24">
        <v>22</v>
      </c>
      <c r="L26" s="24"/>
      <c r="M26" s="29">
        <f t="shared" si="1"/>
        <v>0</v>
      </c>
      <c r="N26" s="26">
        <f t="shared" si="2"/>
        <v>102308.32333333335</v>
      </c>
      <c r="O26" s="22">
        <f t="shared" si="3"/>
        <v>0</v>
      </c>
      <c r="P26" s="27">
        <f t="shared" si="4"/>
        <v>25577.080833333337</v>
      </c>
      <c r="Q26" s="28">
        <f t="shared" si="5"/>
        <v>12788.54041666667</v>
      </c>
      <c r="R26" s="24"/>
      <c r="S26" s="24"/>
      <c r="T26" s="24"/>
      <c r="U26" s="24"/>
      <c r="V26" s="24"/>
      <c r="W26" s="24"/>
      <c r="X26" s="30">
        <v>38366</v>
      </c>
      <c r="Y26" s="29"/>
      <c r="Z26" s="31">
        <f t="shared" si="6"/>
        <v>38366</v>
      </c>
      <c r="AA26" s="91">
        <f t="shared" si="7"/>
        <v>179039.94458333336</v>
      </c>
    </row>
    <row r="27" spans="2:27" ht="15.5">
      <c r="B27" s="22">
        <v>9</v>
      </c>
      <c r="C27" s="24" t="s">
        <v>77</v>
      </c>
      <c r="D27" s="24">
        <v>41.1</v>
      </c>
      <c r="E27" s="24">
        <v>4.7300000000000004</v>
      </c>
      <c r="F27" s="29">
        <v>17697</v>
      </c>
      <c r="G27" s="29">
        <f t="shared" si="0"/>
        <v>83706.810000000012</v>
      </c>
      <c r="H27" s="24"/>
      <c r="I27" s="24"/>
      <c r="J27" s="24"/>
      <c r="K27" s="24">
        <v>20</v>
      </c>
      <c r="L27" s="24"/>
      <c r="M27" s="29">
        <f t="shared" si="1"/>
        <v>0</v>
      </c>
      <c r="N27" s="26">
        <f t="shared" si="2"/>
        <v>93007.56666666668</v>
      </c>
      <c r="O27" s="22">
        <f t="shared" si="3"/>
        <v>0</v>
      </c>
      <c r="P27" s="27">
        <f t="shared" si="4"/>
        <v>23251.89166666667</v>
      </c>
      <c r="Q27" s="28">
        <f t="shared" si="5"/>
        <v>11625.945833333335</v>
      </c>
      <c r="R27" s="24"/>
      <c r="S27" s="24">
        <v>1966</v>
      </c>
      <c r="T27" s="24"/>
      <c r="U27" s="24"/>
      <c r="V27" s="24"/>
      <c r="W27" s="24"/>
      <c r="X27" s="32">
        <v>34878</v>
      </c>
      <c r="Y27" s="29"/>
      <c r="Z27" s="31">
        <f t="shared" si="6"/>
        <v>34878</v>
      </c>
      <c r="AA27" s="91">
        <f t="shared" si="7"/>
        <v>164729.40416666667</v>
      </c>
    </row>
    <row r="28" spans="2:27" ht="15.5">
      <c r="B28" s="22">
        <v>10</v>
      </c>
      <c r="C28" s="24" t="s">
        <v>76</v>
      </c>
      <c r="D28" s="24">
        <v>3</v>
      </c>
      <c r="E28" s="24">
        <v>4.51</v>
      </c>
      <c r="F28" s="29">
        <v>17697</v>
      </c>
      <c r="G28" s="29">
        <f t="shared" si="0"/>
        <v>79813.47</v>
      </c>
      <c r="H28" s="24"/>
      <c r="I28" s="24"/>
      <c r="J28" s="24">
        <v>12</v>
      </c>
      <c r="K28" s="24">
        <v>12</v>
      </c>
      <c r="L28" s="24"/>
      <c r="M28" s="29">
        <f t="shared" si="1"/>
        <v>53208.98</v>
      </c>
      <c r="N28" s="26">
        <f t="shared" si="2"/>
        <v>53208.98</v>
      </c>
      <c r="O28" s="22">
        <f t="shared" si="3"/>
        <v>0</v>
      </c>
      <c r="P28" s="27">
        <f t="shared" si="4"/>
        <v>26604.49</v>
      </c>
      <c r="Q28" s="28">
        <f t="shared" si="5"/>
        <v>13302.245000000003</v>
      </c>
      <c r="R28" s="24"/>
      <c r="S28" s="24"/>
      <c r="T28" s="24"/>
      <c r="U28" s="24"/>
      <c r="V28" s="24"/>
      <c r="W28" s="24">
        <v>39906</v>
      </c>
      <c r="X28" s="32">
        <v>39907</v>
      </c>
      <c r="Y28" s="29"/>
      <c r="Z28" s="31">
        <f t="shared" si="6"/>
        <v>79813</v>
      </c>
      <c r="AA28" s="91">
        <f t="shared" si="7"/>
        <v>186231.69500000001</v>
      </c>
    </row>
    <row r="29" spans="2:27" ht="15.5">
      <c r="B29" s="22">
        <v>11</v>
      </c>
      <c r="C29" s="24" t="s">
        <v>77</v>
      </c>
      <c r="D29" s="24">
        <v>31</v>
      </c>
      <c r="E29" s="24">
        <v>4.7300000000000004</v>
      </c>
      <c r="F29" s="29">
        <v>17697</v>
      </c>
      <c r="G29" s="29">
        <f t="shared" si="0"/>
        <v>83706.810000000012</v>
      </c>
      <c r="H29" s="24"/>
      <c r="I29" s="24"/>
      <c r="J29" s="24"/>
      <c r="K29" s="24">
        <v>4</v>
      </c>
      <c r="L29" s="24"/>
      <c r="M29" s="29">
        <f t="shared" si="1"/>
        <v>0</v>
      </c>
      <c r="N29" s="26">
        <f t="shared" si="2"/>
        <v>18601.513333333336</v>
      </c>
      <c r="O29" s="22">
        <f t="shared" si="3"/>
        <v>0</v>
      </c>
      <c r="P29" s="27">
        <f t="shared" si="4"/>
        <v>4650.378333333334</v>
      </c>
      <c r="Q29" s="28">
        <f t="shared" si="5"/>
        <v>2325.189166666667</v>
      </c>
      <c r="R29" s="24"/>
      <c r="S29" s="24"/>
      <c r="T29" s="24"/>
      <c r="U29" s="24"/>
      <c r="V29" s="24"/>
      <c r="W29" s="24"/>
      <c r="X29" s="32">
        <v>6976</v>
      </c>
      <c r="Y29" s="29"/>
      <c r="Z29" s="31">
        <f t="shared" si="6"/>
        <v>6976</v>
      </c>
      <c r="AA29" s="91">
        <f t="shared" si="7"/>
        <v>32553.080833333337</v>
      </c>
    </row>
    <row r="30" spans="2:27" ht="15.5">
      <c r="B30" s="22">
        <v>12</v>
      </c>
      <c r="C30" s="24" t="s">
        <v>74</v>
      </c>
      <c r="D30" s="24">
        <v>32</v>
      </c>
      <c r="E30" s="24">
        <v>5.41</v>
      </c>
      <c r="F30" s="29">
        <v>17697</v>
      </c>
      <c r="G30" s="29">
        <f t="shared" si="0"/>
        <v>95740.77</v>
      </c>
      <c r="H30" s="24"/>
      <c r="I30" s="24"/>
      <c r="J30" s="24"/>
      <c r="K30" s="24">
        <v>21</v>
      </c>
      <c r="L30" s="24"/>
      <c r="M30" s="29">
        <f t="shared" si="1"/>
        <v>0</v>
      </c>
      <c r="N30" s="26">
        <f t="shared" si="2"/>
        <v>111697.56500000002</v>
      </c>
      <c r="O30" s="22">
        <f t="shared" si="3"/>
        <v>0</v>
      </c>
      <c r="P30" s="27">
        <f t="shared" si="4"/>
        <v>27924.391250000004</v>
      </c>
      <c r="Q30" s="28">
        <f t="shared" si="5"/>
        <v>13962.195625000002</v>
      </c>
      <c r="R30" s="24"/>
      <c r="S30" s="24">
        <v>1651</v>
      </c>
      <c r="T30" s="24"/>
      <c r="U30" s="24"/>
      <c r="V30" s="24">
        <v>2654</v>
      </c>
      <c r="W30" s="24"/>
      <c r="X30" s="32">
        <v>41887</v>
      </c>
      <c r="Y30" s="29"/>
      <c r="Z30" s="31">
        <f t="shared" si="6"/>
        <v>41887</v>
      </c>
      <c r="AA30" s="91">
        <f t="shared" si="7"/>
        <v>199776.15187500001</v>
      </c>
    </row>
    <row r="31" spans="2:27" ht="15.5">
      <c r="B31" s="22">
        <v>13</v>
      </c>
      <c r="C31" s="24" t="s">
        <v>78</v>
      </c>
      <c r="D31" s="24">
        <v>28</v>
      </c>
      <c r="E31" s="33">
        <v>4.29</v>
      </c>
      <c r="F31" s="29">
        <v>17697</v>
      </c>
      <c r="G31" s="29">
        <f t="shared" si="0"/>
        <v>75920.13</v>
      </c>
      <c r="H31" s="24"/>
      <c r="I31" s="24"/>
      <c r="J31" s="24">
        <v>20</v>
      </c>
      <c r="K31" s="24"/>
      <c r="L31" s="24"/>
      <c r="M31" s="29">
        <f t="shared" si="1"/>
        <v>84355.7</v>
      </c>
      <c r="N31" s="26">
        <f t="shared" si="2"/>
        <v>0</v>
      </c>
      <c r="O31" s="22">
        <f t="shared" si="3"/>
        <v>0</v>
      </c>
      <c r="P31" s="27">
        <f t="shared" si="4"/>
        <v>21088.924999999999</v>
      </c>
      <c r="Q31" s="28">
        <f t="shared" si="5"/>
        <v>10544.462500000001</v>
      </c>
      <c r="R31" s="24">
        <v>1474</v>
      </c>
      <c r="S31" s="24"/>
      <c r="T31" s="24"/>
      <c r="U31" s="24">
        <v>2212</v>
      </c>
      <c r="V31" s="24"/>
      <c r="W31" s="24"/>
      <c r="X31" s="32">
        <v>31633</v>
      </c>
      <c r="Y31" s="29"/>
      <c r="Z31" s="31">
        <f t="shared" si="6"/>
        <v>31633</v>
      </c>
      <c r="AA31" s="91">
        <f t="shared" si="7"/>
        <v>151308.08749999999</v>
      </c>
    </row>
    <row r="32" spans="2:27" ht="15.5">
      <c r="B32" s="22">
        <v>14</v>
      </c>
      <c r="C32" s="24" t="s">
        <v>79</v>
      </c>
      <c r="D32" s="24">
        <v>31</v>
      </c>
      <c r="E32" s="24">
        <v>4.3899999999999997</v>
      </c>
      <c r="F32" s="29">
        <v>17697</v>
      </c>
      <c r="G32" s="29">
        <f t="shared" si="0"/>
        <v>77689.829999999987</v>
      </c>
      <c r="H32" s="24"/>
      <c r="I32" s="24"/>
      <c r="J32" s="24">
        <v>19</v>
      </c>
      <c r="K32" s="24"/>
      <c r="L32" s="24"/>
      <c r="M32" s="29">
        <f t="shared" si="1"/>
        <v>82005.931666666642</v>
      </c>
      <c r="N32" s="26">
        <f t="shared" si="2"/>
        <v>0</v>
      </c>
      <c r="O32" s="22">
        <f t="shared" si="3"/>
        <v>0</v>
      </c>
      <c r="P32" s="27">
        <f t="shared" si="4"/>
        <v>20501.48291666666</v>
      </c>
      <c r="Q32" s="28">
        <f t="shared" si="5"/>
        <v>10250.74145833333</v>
      </c>
      <c r="R32" s="24">
        <v>1474</v>
      </c>
      <c r="S32" s="24"/>
      <c r="T32" s="24"/>
      <c r="U32" s="24">
        <v>2212</v>
      </c>
      <c r="V32" s="24"/>
      <c r="W32" s="24"/>
      <c r="X32" s="32">
        <v>30752</v>
      </c>
      <c r="Y32" s="29"/>
      <c r="Z32" s="31">
        <f t="shared" si="6"/>
        <v>30752</v>
      </c>
      <c r="AA32" s="91">
        <f t="shared" si="7"/>
        <v>147196.15604166663</v>
      </c>
    </row>
    <row r="33" spans="2:27" ht="15.5">
      <c r="B33" s="22">
        <v>15</v>
      </c>
      <c r="C33" s="24" t="s">
        <v>80</v>
      </c>
      <c r="D33" s="24">
        <v>7.2</v>
      </c>
      <c r="E33" s="33">
        <v>3.53</v>
      </c>
      <c r="F33" s="29">
        <v>17697</v>
      </c>
      <c r="G33" s="29">
        <f>E33*F33</f>
        <v>62470.409999999996</v>
      </c>
      <c r="H33" s="24"/>
      <c r="I33" s="24"/>
      <c r="J33" s="24"/>
      <c r="K33" s="24">
        <v>12</v>
      </c>
      <c r="L33" s="24"/>
      <c r="M33" s="29">
        <f>G33/18*J33</f>
        <v>0</v>
      </c>
      <c r="N33" s="26">
        <f>G33/18*K33</f>
        <v>41646.939999999995</v>
      </c>
      <c r="O33" s="22">
        <f>G33/18*L33</f>
        <v>0</v>
      </c>
      <c r="P33" s="27">
        <f>(I33+M33+N33+O33)*25%</f>
        <v>10411.734999999999</v>
      </c>
      <c r="Q33" s="28">
        <f>(M33+N33+O33+I33+P33)*10%</f>
        <v>5205.8675000000003</v>
      </c>
      <c r="R33" s="24"/>
      <c r="S33" s="24">
        <v>943</v>
      </c>
      <c r="T33" s="24"/>
      <c r="U33" s="24"/>
      <c r="V33" s="24">
        <v>2654</v>
      </c>
      <c r="W33" s="24"/>
      <c r="X33" s="32">
        <v>15618</v>
      </c>
      <c r="Y33" s="29"/>
      <c r="Z33" s="31">
        <f t="shared" si="6"/>
        <v>15618</v>
      </c>
      <c r="AA33" s="91">
        <f t="shared" si="7"/>
        <v>76479.542499999996</v>
      </c>
    </row>
    <row r="34" spans="2:27" ht="15.5">
      <c r="B34" s="22">
        <v>16</v>
      </c>
      <c r="C34" s="24" t="s">
        <v>80</v>
      </c>
      <c r="D34" s="24" t="s">
        <v>81</v>
      </c>
      <c r="E34" s="33">
        <v>3.32</v>
      </c>
      <c r="F34" s="29">
        <v>17697</v>
      </c>
      <c r="G34" s="29">
        <f>E34*F34</f>
        <v>58754.039999999994</v>
      </c>
      <c r="H34" s="24"/>
      <c r="I34" s="24"/>
      <c r="J34" s="34">
        <v>17</v>
      </c>
      <c r="K34" s="24"/>
      <c r="L34" s="24"/>
      <c r="M34" s="29">
        <f>G34/18*J34</f>
        <v>55489.926666666659</v>
      </c>
      <c r="N34" s="26">
        <f>G34/18*K34</f>
        <v>0</v>
      </c>
      <c r="O34" s="22">
        <f>G34/18*L34</f>
        <v>0</v>
      </c>
      <c r="P34" s="27">
        <f>(I34+M34+N34+O34)*25%</f>
        <v>13872.481666666665</v>
      </c>
      <c r="Q34" s="28">
        <f>(M34+N34+O34+I34+P34)*10%</f>
        <v>6936.2408333333333</v>
      </c>
      <c r="R34" s="24">
        <v>1376</v>
      </c>
      <c r="S34" s="24"/>
      <c r="T34" s="24"/>
      <c r="U34" s="24">
        <v>2212</v>
      </c>
      <c r="V34" s="24"/>
      <c r="W34" s="24"/>
      <c r="X34" s="32">
        <v>20809</v>
      </c>
      <c r="Y34" s="29"/>
      <c r="Z34" s="31">
        <f t="shared" si="6"/>
        <v>20809</v>
      </c>
      <c r="AA34" s="91">
        <f t="shared" si="7"/>
        <v>100695.64916666666</v>
      </c>
    </row>
    <row r="35" spans="2:27" ht="15.5">
      <c r="B35" s="22">
        <v>17</v>
      </c>
      <c r="C35" s="24" t="s">
        <v>76</v>
      </c>
      <c r="D35" s="24">
        <v>3</v>
      </c>
      <c r="E35" s="33">
        <v>4.51</v>
      </c>
      <c r="F35" s="29">
        <v>17697</v>
      </c>
      <c r="G35" s="29">
        <f>E35*F35</f>
        <v>79813.47</v>
      </c>
      <c r="H35" s="24">
        <v>1</v>
      </c>
      <c r="I35" s="24">
        <f>G35/24*H35</f>
        <v>3325.5612500000002</v>
      </c>
      <c r="J35" s="24">
        <v>8</v>
      </c>
      <c r="K35" s="24">
        <v>12</v>
      </c>
      <c r="L35" s="24"/>
      <c r="M35" s="29">
        <f>G35/18*J35</f>
        <v>35472.653333333335</v>
      </c>
      <c r="N35" s="26">
        <f>G35/18*K35</f>
        <v>53208.98</v>
      </c>
      <c r="O35" s="22">
        <f>G35/18*L35</f>
        <v>0</v>
      </c>
      <c r="P35" s="27">
        <f>(I35+M35+N35+O35)*25%</f>
        <v>23001.798645833333</v>
      </c>
      <c r="Q35" s="28">
        <f>(M35+N35+O35+I35+P35)*10%</f>
        <v>11500.899322916666</v>
      </c>
      <c r="R35" s="24">
        <v>788</v>
      </c>
      <c r="S35" s="24">
        <v>943</v>
      </c>
      <c r="T35" s="24"/>
      <c r="U35" s="24"/>
      <c r="V35" s="24">
        <v>2654</v>
      </c>
      <c r="W35" s="24">
        <v>33258</v>
      </c>
      <c r="X35" s="32">
        <v>33256</v>
      </c>
      <c r="Y35" s="29"/>
      <c r="Z35" s="31">
        <f t="shared" si="6"/>
        <v>66514</v>
      </c>
      <c r="AA35" s="91">
        <f t="shared" si="7"/>
        <v>164150.89255208333</v>
      </c>
    </row>
    <row r="36" spans="2:27" ht="15.5">
      <c r="B36" s="22">
        <v>18</v>
      </c>
      <c r="C36" s="24" t="s">
        <v>80</v>
      </c>
      <c r="D36" s="24">
        <v>4.4000000000000004</v>
      </c>
      <c r="E36" s="24">
        <v>3.45</v>
      </c>
      <c r="F36" s="29">
        <v>17697</v>
      </c>
      <c r="G36" s="29">
        <f>E36*F36</f>
        <v>61054.65</v>
      </c>
      <c r="H36" s="24">
        <v>24</v>
      </c>
      <c r="I36" s="24">
        <f>G36/24*H36</f>
        <v>61054.649999999994</v>
      </c>
      <c r="J36" s="24"/>
      <c r="K36" s="24"/>
      <c r="L36" s="24"/>
      <c r="M36" s="29">
        <f>G36/18*J36</f>
        <v>0</v>
      </c>
      <c r="N36" s="26">
        <f>G36/18*K36</f>
        <v>0</v>
      </c>
      <c r="O36" s="22">
        <f>G36/18*L36</f>
        <v>0</v>
      </c>
      <c r="P36" s="27">
        <f>(I36+M36+N36+O36)*25%</f>
        <v>15263.662499999999</v>
      </c>
      <c r="Q36" s="28">
        <f>(M36+N36+O36+I36+P36)*10%</f>
        <v>7631.8312500000002</v>
      </c>
      <c r="R36" s="24"/>
      <c r="S36" s="24"/>
      <c r="T36" s="24"/>
      <c r="U36" s="24"/>
      <c r="V36" s="24"/>
      <c r="W36" s="24"/>
      <c r="X36" s="32">
        <v>0</v>
      </c>
      <c r="Y36" s="29"/>
      <c r="Z36" s="31">
        <f t="shared" si="6"/>
        <v>0</v>
      </c>
      <c r="AA36" s="91">
        <f t="shared" si="7"/>
        <v>83950.143749999988</v>
      </c>
    </row>
    <row r="37" spans="2:27">
      <c r="B37" s="16"/>
      <c r="C37" s="16"/>
      <c r="D37" s="16"/>
      <c r="E37" s="16"/>
      <c r="F37" s="16"/>
      <c r="G37" s="16"/>
      <c r="H37" s="35">
        <f>SUM(H35:H36)</f>
        <v>25</v>
      </c>
      <c r="I37" s="35">
        <f>SUM(I35:I36)</f>
        <v>64380.211249999993</v>
      </c>
      <c r="J37" s="35">
        <f>SUM(J19:J36)</f>
        <v>98</v>
      </c>
      <c r="K37" s="35">
        <f t="shared" ref="K37:AA37" si="8">SUM(K19:K36)</f>
        <v>135</v>
      </c>
      <c r="L37" s="35">
        <f t="shared" si="8"/>
        <v>0</v>
      </c>
      <c r="M37" s="35">
        <f t="shared" si="8"/>
        <v>416243.27166666661</v>
      </c>
      <c r="N37" s="35">
        <f t="shared" si="8"/>
        <v>628548.28166666662</v>
      </c>
      <c r="O37" s="35">
        <f t="shared" si="8"/>
        <v>0</v>
      </c>
      <c r="P37" s="35">
        <f t="shared" si="8"/>
        <v>277292.94114583329</v>
      </c>
      <c r="Q37" s="35">
        <f t="shared" si="8"/>
        <v>138646.47057291667</v>
      </c>
      <c r="R37" s="35">
        <f t="shared" si="8"/>
        <v>6783</v>
      </c>
      <c r="S37" s="35">
        <f t="shared" si="8"/>
        <v>6681</v>
      </c>
      <c r="T37" s="35">
        <f t="shared" si="8"/>
        <v>0</v>
      </c>
      <c r="U37" s="35">
        <f t="shared" si="8"/>
        <v>8848</v>
      </c>
      <c r="V37" s="35">
        <f t="shared" si="8"/>
        <v>10616</v>
      </c>
      <c r="W37" s="35">
        <f t="shared" si="8"/>
        <v>73164</v>
      </c>
      <c r="X37" s="35">
        <f t="shared" si="8"/>
        <v>391799</v>
      </c>
      <c r="Y37" s="35">
        <f t="shared" si="8"/>
        <v>0</v>
      </c>
      <c r="Z37" s="35">
        <f t="shared" si="8"/>
        <v>464963</v>
      </c>
      <c r="AA37" s="35">
        <f t="shared" si="8"/>
        <v>1949838.1763020833</v>
      </c>
    </row>
    <row r="38" spans="2:27">
      <c r="K38" s="14"/>
      <c r="M38" s="19"/>
    </row>
    <row r="39" spans="2:27">
      <c r="K39" s="14"/>
      <c r="M39" s="19"/>
    </row>
    <row r="40" spans="2:27">
      <c r="I40" t="s">
        <v>83</v>
      </c>
      <c r="K40" s="14"/>
      <c r="M40" s="19"/>
    </row>
    <row r="41" spans="2:27">
      <c r="K41" s="14"/>
      <c r="M41" s="19"/>
    </row>
    <row r="42" spans="2:27">
      <c r="I42" t="s">
        <v>82</v>
      </c>
    </row>
  </sheetData>
  <mergeCells count="32">
    <mergeCell ref="P13:P18"/>
    <mergeCell ref="S16:S18"/>
    <mergeCell ref="T16:T18"/>
    <mergeCell ref="U17:U18"/>
    <mergeCell ref="V17:V18"/>
    <mergeCell ref="W14:W18"/>
    <mergeCell ref="R14:T15"/>
    <mergeCell ref="R16:R18"/>
    <mergeCell ref="Q13:Q18"/>
    <mergeCell ref="R13:T13"/>
    <mergeCell ref="X13:X18"/>
    <mergeCell ref="Z13:Z18"/>
    <mergeCell ref="AA13:AA18"/>
    <mergeCell ref="Y14:Y18"/>
    <mergeCell ref="U13:V13"/>
    <mergeCell ref="U14:V15"/>
    <mergeCell ref="G13:G18"/>
    <mergeCell ref="J13:L13"/>
    <mergeCell ref="M13:O13"/>
    <mergeCell ref="H14:H18"/>
    <mergeCell ref="I14:I18"/>
    <mergeCell ref="J14:J18"/>
    <mergeCell ref="K14:K18"/>
    <mergeCell ref="L14:L18"/>
    <mergeCell ref="M14:M18"/>
    <mergeCell ref="N14:N18"/>
    <mergeCell ref="O14:O18"/>
    <mergeCell ref="B13:B18"/>
    <mergeCell ref="C13:C18"/>
    <mergeCell ref="D13:D18"/>
    <mergeCell ref="E13:E18"/>
    <mergeCell ref="F13:F18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2019-10-28T03:19:55Z</dcterms:modified>
</cp:coreProperties>
</file>